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2"/>
  </bookViews>
  <sheets>
    <sheet name="punctaj INGDOM mai-dec 2018" sheetId="1" r:id="rId1"/>
    <sheet name="calc INGDOM mai-dec 2018" sheetId="2" r:id="rId2"/>
    <sheet name="AN  2018" sheetId="3" r:id="rId3"/>
  </sheets>
  <definedNames>
    <definedName name="_xlnm.Print_Area" localSheetId="2">'AN  2018'!$A$1:$S$18</definedName>
  </definedNames>
  <calcPr fullCalcOnLoad="1"/>
</workbook>
</file>

<file path=xl/sharedStrings.xml><?xml version="1.0" encoding="utf-8"?>
<sst xmlns="http://schemas.openxmlformats.org/spreadsheetml/2006/main" count="75" uniqueCount="60">
  <si>
    <t>CAS BRAILA</t>
  </si>
  <si>
    <t>Furnizor</t>
  </si>
  <si>
    <t>TOTAL</t>
  </si>
  <si>
    <t>Nr. crt.</t>
  </si>
  <si>
    <t xml:space="preserve">TOTAL </t>
  </si>
  <si>
    <t>Intocmit,</t>
  </si>
  <si>
    <t>FURNIZOR</t>
  </si>
  <si>
    <t>NUMAR PUNCTE RESURSE UMANE</t>
  </si>
  <si>
    <t>VALOARE PUNCT RESURSE UMANE</t>
  </si>
  <si>
    <t>C1</t>
  </si>
  <si>
    <t>C2</t>
  </si>
  <si>
    <t>C3</t>
  </si>
  <si>
    <t>-</t>
  </si>
  <si>
    <t>/</t>
  </si>
  <si>
    <t>=</t>
  </si>
  <si>
    <t>[lei/pct]</t>
  </si>
  <si>
    <t>Nr crt</t>
  </si>
  <si>
    <t>2018 mai-decembrie</t>
  </si>
  <si>
    <t>Suma de repartizat pentru mai-decembrie 2018</t>
  </si>
  <si>
    <t xml:space="preserve">Buget an 2018-credite angajament (conform fila buget RV 2421 / 30.03.2018) </t>
  </si>
  <si>
    <t xml:space="preserve">VALOARE  cuvenita mai-dec 2018 </t>
  </si>
  <si>
    <t>CONTRACTARE  SERVICII DE INGRIJIRI MEDICALE LA DOMICILIU</t>
  </si>
  <si>
    <t>SC MEDONIAL SRL</t>
  </si>
  <si>
    <t>SC INGRIJIRI MEDICALE PERSONALIZATE SRL</t>
  </si>
  <si>
    <t>SC HOME MEDICAL SERV SRL</t>
  </si>
  <si>
    <t>PUNCTAJE CONFORM ANEXA 31A DIN NORME</t>
  </si>
  <si>
    <t>Evaluarea personalului medico-sanitar [puncte]</t>
  </si>
  <si>
    <t xml:space="preserve">INGRIJIRI MEDICALE LA DOMICILIU mai-decembrie 2018 </t>
  </si>
  <si>
    <t>SUMA PENTRU PERSONAL MEDICO-SANITAR</t>
  </si>
  <si>
    <t>Numar total puncte -PERSONAL MEDICO-SANITAR</t>
  </si>
  <si>
    <t xml:space="preserve">Valoare punct = </t>
  </si>
  <si>
    <t xml:space="preserve"> SUMA PT PERSONAL  / Numar total puncte personal =</t>
  </si>
  <si>
    <t>Tirlea Gabriela</t>
  </si>
  <si>
    <t>C4=C2*C3</t>
  </si>
  <si>
    <t>INGRIJIRI MEDICALE LA DOMICILIU</t>
  </si>
  <si>
    <t xml:space="preserve">SUME EFECTIV CONTRACTATE IAN 2018 </t>
  </si>
  <si>
    <t xml:space="preserve">SUME EFECTIV CONTRACTATE FEB 2018 </t>
  </si>
  <si>
    <t xml:space="preserve">SUME EFECTIV CONTRACTATE MART 2018 </t>
  </si>
  <si>
    <t>SUME EFECTIV CONTRACTATE APR 2018</t>
  </si>
  <si>
    <t xml:space="preserve">suma contractata mai 2018 </t>
  </si>
  <si>
    <t>trimestrializare</t>
  </si>
  <si>
    <t>verificare</t>
  </si>
  <si>
    <t xml:space="preserve">suma contractata iunie  2018 </t>
  </si>
  <si>
    <t xml:space="preserve">suma contractata iulie  2018 </t>
  </si>
  <si>
    <t xml:space="preserve">suma contractata august 2018 </t>
  </si>
  <si>
    <t xml:space="preserve">suma contractata septembrie 2018 </t>
  </si>
  <si>
    <t xml:space="preserve">suma contractata octombrie 2018 </t>
  </si>
  <si>
    <t xml:space="preserve">suma contractata noiembrie 2018 </t>
  </si>
  <si>
    <t xml:space="preserve">suma contractata decembrie 2018 </t>
  </si>
  <si>
    <t>Sume repartizate pentru mai-dec 2018 conform criterii, din care:</t>
  </si>
  <si>
    <t>trim3 2018</t>
  </si>
  <si>
    <t>trim4 2018</t>
  </si>
  <si>
    <t>MAI - IUNIE 2018</t>
  </si>
  <si>
    <t>verificare MAI- DEC  2018</t>
  </si>
  <si>
    <t>3=4+5</t>
  </si>
  <si>
    <t>6=7+8+9</t>
  </si>
  <si>
    <t>10=11+12+13</t>
  </si>
  <si>
    <t>14=3+6+10</t>
  </si>
  <si>
    <t>intocmit,</t>
  </si>
  <si>
    <t>REPARTIZARE BUGET  MAI - DECEMBRIE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</si>
</sst>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" fontId="0" fillId="0" borderId="0" xfId="0" applyNumberFormat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 quotePrefix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 quotePrefix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 quotePrefix="1">
      <alignment vertical="center" wrapText="1"/>
    </xf>
    <xf numFmtId="0" fontId="0" fillId="0" borderId="0" xfId="0" applyAlignment="1" quotePrefix="1">
      <alignment horizontal="center"/>
    </xf>
    <xf numFmtId="4" fontId="2" fillId="2" borderId="4" xfId="0" applyNumberFormat="1" applyFont="1" applyFill="1" applyBorder="1" applyAlignment="1">
      <alignment horizontal="center" vertical="center"/>
    </xf>
    <xf numFmtId="0" fontId="9" fillId="0" borderId="0" xfId="0" applyFont="1" applyAlignment="1" quotePrefix="1">
      <alignment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" fontId="9" fillId="0" borderId="0" xfId="0" applyNumberFormat="1" applyFont="1" applyAlignment="1">
      <alignment/>
    </xf>
    <xf numFmtId="0" fontId="0" fillId="0" borderId="4" xfId="0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2" fillId="0" borderId="4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0" fillId="0" borderId="12" xfId="0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quotePrefix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 quotePrefix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3" borderId="10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3" sqref="D13"/>
    </sheetView>
  </sheetViews>
  <sheetFormatPr defaultColWidth="9.140625" defaultRowHeight="12.75"/>
  <cols>
    <col min="1" max="1" width="9.140625" style="6" customWidth="1"/>
    <col min="2" max="2" width="38.00390625" style="0" customWidth="1"/>
    <col min="3" max="3" width="21.00390625" style="0" customWidth="1"/>
    <col min="4" max="4" width="6.421875" style="0" customWidth="1"/>
  </cols>
  <sheetData>
    <row r="1" ht="15.75">
      <c r="A1" s="1" t="s">
        <v>0</v>
      </c>
    </row>
    <row r="2" ht="49.5" customHeight="1"/>
    <row r="3" spans="1:3" ht="15">
      <c r="A3" s="33" t="s">
        <v>21</v>
      </c>
      <c r="B3" s="33"/>
      <c r="C3" s="33"/>
    </row>
    <row r="4" ht="12.75">
      <c r="A4" s="40"/>
    </row>
    <row r="5" spans="1:3" ht="15">
      <c r="A5" s="112" t="s">
        <v>25</v>
      </c>
      <c r="B5" s="112"/>
      <c r="C5" s="112"/>
    </row>
    <row r="6" spans="2:3" ht="18.75" customHeight="1">
      <c r="B6" s="55" t="s">
        <v>17</v>
      </c>
      <c r="C6" s="55"/>
    </row>
    <row r="7" ht="13.5" thickBot="1"/>
    <row r="8" spans="1:3" s="3" customFormat="1" ht="26.25" thickBot="1">
      <c r="A8" s="13" t="s">
        <v>3</v>
      </c>
      <c r="B8" s="13" t="s">
        <v>1</v>
      </c>
      <c r="C8" s="13" t="s">
        <v>26</v>
      </c>
    </row>
    <row r="9" spans="1:6" s="3" customFormat="1" ht="31.5" customHeight="1">
      <c r="A9" s="11">
        <v>1</v>
      </c>
      <c r="B9" s="12" t="s">
        <v>22</v>
      </c>
      <c r="C9" s="58">
        <v>82.91</v>
      </c>
      <c r="D9" s="110"/>
      <c r="E9" s="111"/>
      <c r="F9" s="111"/>
    </row>
    <row r="10" spans="1:6" s="3" customFormat="1" ht="31.5" customHeight="1">
      <c r="A10" s="11">
        <v>2</v>
      </c>
      <c r="B10" s="12" t="s">
        <v>23</v>
      </c>
      <c r="C10" s="58">
        <v>101.25</v>
      </c>
      <c r="D10" s="110"/>
      <c r="E10" s="111"/>
      <c r="F10" s="111"/>
    </row>
    <row r="11" spans="1:6" s="3" customFormat="1" ht="30.75" customHeight="1" thickBot="1">
      <c r="A11" s="8">
        <v>3</v>
      </c>
      <c r="B11" s="9" t="s">
        <v>24</v>
      </c>
      <c r="C11" s="59">
        <v>54.4</v>
      </c>
      <c r="D11" s="110"/>
      <c r="E11" s="111"/>
      <c r="F11" s="111"/>
    </row>
    <row r="12" spans="1:3" s="3" customFormat="1" ht="27" customHeight="1" thickBot="1">
      <c r="A12" s="113" t="s">
        <v>4</v>
      </c>
      <c r="B12" s="114"/>
      <c r="C12" s="27">
        <f>SUM(C9:C11)</f>
        <v>238.56</v>
      </c>
    </row>
    <row r="13" s="3" customFormat="1" ht="12.75">
      <c r="A13" s="7"/>
    </row>
    <row r="14" s="3" customFormat="1" ht="12.75">
      <c r="A14" s="7"/>
    </row>
    <row r="15" spans="1:3" s="3" customFormat="1" ht="12.75">
      <c r="A15" s="7"/>
      <c r="C15" s="3" t="s">
        <v>5</v>
      </c>
    </row>
    <row r="16" spans="1:3" s="3" customFormat="1" ht="12.75">
      <c r="A16" s="7"/>
      <c r="C16" s="3" t="s">
        <v>32</v>
      </c>
    </row>
    <row r="17" s="3" customFormat="1" ht="12.75">
      <c r="A17" s="7"/>
    </row>
  </sheetData>
  <mergeCells count="3">
    <mergeCell ref="D9:F11"/>
    <mergeCell ref="A5:C5"/>
    <mergeCell ref="A12:B12"/>
  </mergeCells>
  <printOptions/>
  <pageMargins left="1.2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7">
      <selection activeCell="B20" sqref="B20"/>
    </sheetView>
  </sheetViews>
  <sheetFormatPr defaultColWidth="9.140625" defaultRowHeight="12.75"/>
  <cols>
    <col min="1" max="1" width="38.8515625" style="0" customWidth="1"/>
    <col min="2" max="2" width="14.28125" style="4" customWidth="1"/>
    <col min="3" max="3" width="11.57421875" style="0" customWidth="1"/>
    <col min="4" max="4" width="14.28125" style="0" customWidth="1"/>
    <col min="5" max="5" width="2.7109375" style="0" customWidth="1"/>
    <col min="6" max="6" width="6.421875" style="0" customWidth="1"/>
    <col min="7" max="7" width="3.140625" style="0" customWidth="1"/>
    <col min="8" max="8" width="8.8515625" style="0" customWidth="1"/>
  </cols>
  <sheetData>
    <row r="1" ht="19.5" customHeight="1">
      <c r="A1" s="16" t="s">
        <v>0</v>
      </c>
    </row>
    <row r="2" ht="61.5" customHeight="1">
      <c r="A2" s="16"/>
    </row>
    <row r="3" spans="1:6" ht="13.5" customHeight="1">
      <c r="A3" s="115" t="s">
        <v>27</v>
      </c>
      <c r="B3" s="115"/>
      <c r="C3" s="115"/>
      <c r="D3" s="115"/>
      <c r="E3" s="115"/>
      <c r="F3" s="115"/>
    </row>
    <row r="4" ht="54" customHeight="1" thickBot="1"/>
    <row r="5" spans="1:6" ht="30.75" customHeight="1" thickBot="1">
      <c r="A5" s="46" t="s">
        <v>19</v>
      </c>
      <c r="B5" s="49">
        <v>739000</v>
      </c>
      <c r="D5" s="50">
        <v>600000</v>
      </c>
      <c r="E5" s="50"/>
      <c r="F5" s="50"/>
    </row>
    <row r="6" spans="1:5" ht="41.25" customHeight="1" thickBot="1">
      <c r="A6" s="14" t="s">
        <v>18</v>
      </c>
      <c r="B6" s="47">
        <v>567293.75</v>
      </c>
      <c r="D6" s="50">
        <v>32706.25</v>
      </c>
      <c r="E6" s="60"/>
    </row>
    <row r="7" spans="1:4" s="3" customFormat="1" ht="15">
      <c r="A7" s="26"/>
      <c r="B7" s="28"/>
      <c r="D7" s="60">
        <f>D5-D6</f>
        <v>567293.75</v>
      </c>
    </row>
    <row r="8" spans="1:2" s="3" customFormat="1" ht="17.25" customHeight="1" thickBot="1">
      <c r="A8" s="22"/>
      <c r="B8" s="23"/>
    </row>
    <row r="9" spans="1:2" s="3" customFormat="1" ht="30" customHeight="1" thickBot="1">
      <c r="A9" s="14" t="s">
        <v>28</v>
      </c>
      <c r="B9" s="79">
        <f>ROUND(B6*1,2)</f>
        <v>567293.75</v>
      </c>
    </row>
    <row r="10" s="3" customFormat="1" ht="13.5" customHeight="1" thickBot="1">
      <c r="B10" s="80"/>
    </row>
    <row r="11" spans="1:2" s="3" customFormat="1" ht="30" customHeight="1" thickBot="1">
      <c r="A11" s="14" t="s">
        <v>29</v>
      </c>
      <c r="B11" s="79">
        <f>'punctaj INGDOM mai-dec 2018'!C12</f>
        <v>238.56</v>
      </c>
    </row>
    <row r="12" spans="1:2" s="3" customFormat="1" ht="15" customHeight="1" thickBot="1">
      <c r="A12" s="24"/>
      <c r="B12" s="25"/>
    </row>
    <row r="13" spans="1:11" s="3" customFormat="1" ht="39" customHeight="1" thickBot="1">
      <c r="A13" s="34" t="s">
        <v>30</v>
      </c>
      <c r="B13" s="116" t="s">
        <v>31</v>
      </c>
      <c r="C13" s="117"/>
      <c r="D13" s="36">
        <f>B9</f>
        <v>567293.75</v>
      </c>
      <c r="E13" s="35" t="s">
        <v>13</v>
      </c>
      <c r="F13" s="36">
        <f>B11</f>
        <v>238.56</v>
      </c>
      <c r="G13" s="37" t="s">
        <v>14</v>
      </c>
      <c r="H13" s="38">
        <f>ROUND(D13/F13,12)</f>
        <v>2377.99190979209</v>
      </c>
      <c r="I13" s="39" t="s">
        <v>15</v>
      </c>
      <c r="J13" s="21"/>
      <c r="K13" s="21"/>
    </row>
    <row r="14" s="3" customFormat="1" ht="8.25" customHeight="1">
      <c r="B14" s="5"/>
    </row>
    <row r="15" spans="1:11" s="3" customFormat="1" ht="49.5" customHeight="1" thickBot="1">
      <c r="A15" s="17"/>
      <c r="B15" s="19"/>
      <c r="C15" s="17"/>
      <c r="D15" s="17"/>
      <c r="E15" s="17"/>
      <c r="F15" s="16"/>
      <c r="G15" s="17"/>
      <c r="H15" s="17"/>
      <c r="I15" s="17"/>
      <c r="J15" s="17"/>
      <c r="K15" s="17"/>
    </row>
    <row r="16" spans="1:8" s="3" customFormat="1" ht="54" customHeight="1">
      <c r="A16" s="61" t="s">
        <v>6</v>
      </c>
      <c r="B16" s="61" t="s">
        <v>7</v>
      </c>
      <c r="C16" s="61" t="s">
        <v>8</v>
      </c>
      <c r="D16" s="61" t="s">
        <v>20</v>
      </c>
      <c r="E16" s="54"/>
      <c r="F16" s="57"/>
      <c r="G16" s="57"/>
      <c r="H16" s="57"/>
    </row>
    <row r="17" spans="1:12" s="3" customFormat="1" ht="13.5" thickBot="1">
      <c r="A17" s="10" t="s">
        <v>9</v>
      </c>
      <c r="B17" s="10" t="s">
        <v>10</v>
      </c>
      <c r="C17" s="10" t="s">
        <v>11</v>
      </c>
      <c r="D17" s="10" t="s">
        <v>33</v>
      </c>
      <c r="E17" s="54"/>
      <c r="F17" s="57"/>
      <c r="G17" s="63"/>
      <c r="H17" s="63"/>
      <c r="I17" s="18"/>
      <c r="J17" s="18"/>
      <c r="K17" s="7"/>
      <c r="L17" s="7"/>
    </row>
    <row r="18" spans="1:10" s="3" customFormat="1" ht="29.25" customHeight="1">
      <c r="A18" s="12" t="s">
        <v>22</v>
      </c>
      <c r="B18" s="58">
        <f>'punctaj INGDOM mai-dec 2018'!C9</f>
        <v>82.91</v>
      </c>
      <c r="C18" s="75">
        <f>H13</f>
        <v>2377.99190979209</v>
      </c>
      <c r="D18" s="76">
        <f>B18*C18</f>
        <v>197159.30924086217</v>
      </c>
      <c r="E18" s="64"/>
      <c r="F18" s="29"/>
      <c r="G18" s="29"/>
      <c r="H18" s="65"/>
      <c r="I18" s="15"/>
      <c r="J18" s="15"/>
    </row>
    <row r="19" spans="1:10" s="3" customFormat="1" ht="29.25" customHeight="1">
      <c r="A19" s="9" t="s">
        <v>23</v>
      </c>
      <c r="B19" s="59">
        <f>'punctaj INGDOM mai-dec 2018'!C10</f>
        <v>101.25</v>
      </c>
      <c r="C19" s="62">
        <f>H13</f>
        <v>2377.99190979209</v>
      </c>
      <c r="D19" s="69">
        <f>B19*C19</f>
        <v>240771.68086644914</v>
      </c>
      <c r="E19" s="64"/>
      <c r="F19" s="29"/>
      <c r="G19" s="29"/>
      <c r="H19" s="65"/>
      <c r="I19" s="15"/>
      <c r="J19" s="15"/>
    </row>
    <row r="20" spans="1:12" s="2" customFormat="1" ht="33.75" customHeight="1" thickBot="1">
      <c r="A20" s="70" t="s">
        <v>24</v>
      </c>
      <c r="B20" s="71">
        <f>'punctaj INGDOM mai-dec 2018'!C11</f>
        <v>54.4</v>
      </c>
      <c r="C20" s="72">
        <f>H13</f>
        <v>2377.99190979209</v>
      </c>
      <c r="D20" s="73">
        <f>B20*C20</f>
        <v>129362.7598926897</v>
      </c>
      <c r="E20" s="64"/>
      <c r="F20" s="29"/>
      <c r="G20" s="29"/>
      <c r="H20" s="65"/>
      <c r="I20" s="15"/>
      <c r="J20" s="15"/>
      <c r="K20" s="3"/>
      <c r="L20" s="3"/>
    </row>
    <row r="21" spans="1:10" s="2" customFormat="1" ht="24" customHeight="1" thickBot="1">
      <c r="A21" s="13" t="s">
        <v>2</v>
      </c>
      <c r="B21" s="27">
        <f>SUM(B18:B20)</f>
        <v>238.56</v>
      </c>
      <c r="C21" s="74" t="s">
        <v>12</v>
      </c>
      <c r="D21" s="27">
        <f>SUM(D18:D20)</f>
        <v>567293.7500000009</v>
      </c>
      <c r="E21" s="66"/>
      <c r="F21" s="67"/>
      <c r="G21" s="67"/>
      <c r="H21" s="68"/>
      <c r="I21" s="20"/>
      <c r="J21" s="20"/>
    </row>
    <row r="22" ht="4.5" customHeight="1"/>
    <row r="23" ht="45.75" customHeight="1"/>
    <row r="24" ht="12.75">
      <c r="B24" s="3" t="s">
        <v>5</v>
      </c>
    </row>
    <row r="25" spans="2:7" ht="15">
      <c r="B25" s="3" t="s">
        <v>32</v>
      </c>
      <c r="G25" s="29"/>
    </row>
  </sheetData>
  <mergeCells count="2">
    <mergeCell ref="A3:F3"/>
    <mergeCell ref="B13:C13"/>
  </mergeCells>
  <printOptions/>
  <pageMargins left="0.35" right="0.27" top="0.35" bottom="0.3937007874015748" header="0.15748031496062992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90" zoomScaleNormal="90" workbookViewId="0" topLeftCell="A4">
      <selection activeCell="B4" sqref="B4:P5"/>
    </sheetView>
  </sheetViews>
  <sheetFormatPr defaultColWidth="9.140625" defaultRowHeight="12.75"/>
  <cols>
    <col min="1" max="1" width="3.28125" style="31" customWidth="1"/>
    <col min="2" max="2" width="36.57421875" style="31" customWidth="1"/>
    <col min="3" max="3" width="17.8515625" style="31" hidden="1" customWidth="1"/>
    <col min="4" max="5" width="18.28125" style="31" hidden="1" customWidth="1"/>
    <col min="6" max="6" width="1.57421875" style="31" hidden="1" customWidth="1"/>
    <col min="7" max="7" width="15.421875" style="45" customWidth="1"/>
    <col min="8" max="8" width="13.28125" style="45" customWidth="1"/>
    <col min="9" max="9" width="12.57421875" style="45" customWidth="1"/>
    <col min="10" max="10" width="11.140625" style="45" customWidth="1"/>
    <col min="11" max="11" width="12.57421875" style="45" customWidth="1"/>
    <col min="12" max="14" width="11.140625" style="45" customWidth="1"/>
    <col min="15" max="15" width="12.421875" style="45" customWidth="1"/>
    <col min="16" max="17" width="11.140625" style="45" customWidth="1"/>
    <col min="18" max="18" width="13.57421875" style="45" customWidth="1"/>
    <col min="19" max="19" width="20.421875" style="31" customWidth="1"/>
    <col min="20" max="16384" width="9.140625" style="31" customWidth="1"/>
  </cols>
  <sheetData>
    <row r="1" ht="22.5" customHeight="1">
      <c r="A1" s="30" t="s">
        <v>0</v>
      </c>
    </row>
    <row r="2" spans="1:2" ht="22.5" customHeight="1">
      <c r="A2" s="30"/>
      <c r="B2" s="42"/>
    </row>
    <row r="3" spans="2:18" ht="20.25" customHeight="1">
      <c r="B3" s="115" t="s">
        <v>34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81"/>
      <c r="R3" s="81"/>
    </row>
    <row r="4" spans="2:16" ht="15.75" customHeight="1">
      <c r="B4" s="118" t="s">
        <v>59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2:16" ht="19.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ht="39.75" customHeight="1" thickBot="1"/>
    <row r="7" spans="1:19" s="32" customFormat="1" ht="101.25" customHeight="1" thickBot="1">
      <c r="A7" s="52" t="s">
        <v>16</v>
      </c>
      <c r="B7" s="52" t="s">
        <v>1</v>
      </c>
      <c r="C7" s="77" t="s">
        <v>35</v>
      </c>
      <c r="D7" s="77" t="s">
        <v>36</v>
      </c>
      <c r="E7" s="77" t="s">
        <v>37</v>
      </c>
      <c r="F7" s="77" t="s">
        <v>38</v>
      </c>
      <c r="G7" s="82" t="s">
        <v>49</v>
      </c>
      <c r="H7" s="85" t="s">
        <v>52</v>
      </c>
      <c r="I7" s="82" t="s">
        <v>39</v>
      </c>
      <c r="J7" s="82" t="s">
        <v>42</v>
      </c>
      <c r="K7" s="85" t="s">
        <v>50</v>
      </c>
      <c r="L7" s="82" t="s">
        <v>43</v>
      </c>
      <c r="M7" s="82" t="s">
        <v>44</v>
      </c>
      <c r="N7" s="82" t="s">
        <v>45</v>
      </c>
      <c r="O7" s="85" t="s">
        <v>51</v>
      </c>
      <c r="P7" s="82" t="s">
        <v>46</v>
      </c>
      <c r="Q7" s="82" t="s">
        <v>47</v>
      </c>
      <c r="R7" s="82" t="s">
        <v>48</v>
      </c>
      <c r="S7" s="53" t="s">
        <v>53</v>
      </c>
    </row>
    <row r="8" spans="1:19" s="32" customFormat="1" ht="38.25" customHeight="1" thickBot="1">
      <c r="A8" s="51">
        <v>0</v>
      </c>
      <c r="B8" s="104">
        <v>1</v>
      </c>
      <c r="C8" s="78">
        <v>2</v>
      </c>
      <c r="D8" s="78">
        <v>3</v>
      </c>
      <c r="E8" s="78">
        <v>4</v>
      </c>
      <c r="F8" s="78">
        <v>5</v>
      </c>
      <c r="G8" s="87">
        <v>2</v>
      </c>
      <c r="H8" s="88" t="s">
        <v>54</v>
      </c>
      <c r="I8" s="87">
        <v>4</v>
      </c>
      <c r="J8" s="87">
        <v>5</v>
      </c>
      <c r="K8" s="88" t="s">
        <v>55</v>
      </c>
      <c r="L8" s="87">
        <v>7</v>
      </c>
      <c r="M8" s="87">
        <v>8</v>
      </c>
      <c r="N8" s="87">
        <v>9</v>
      </c>
      <c r="O8" s="88" t="s">
        <v>56</v>
      </c>
      <c r="P8" s="87">
        <v>11</v>
      </c>
      <c r="Q8" s="87">
        <v>12</v>
      </c>
      <c r="R8" s="87">
        <v>13</v>
      </c>
      <c r="S8" s="87" t="s">
        <v>57</v>
      </c>
    </row>
    <row r="9" spans="1:19" ht="42" customHeight="1">
      <c r="A9" s="89">
        <v>1</v>
      </c>
      <c r="B9" s="108" t="s">
        <v>22</v>
      </c>
      <c r="C9" s="105">
        <v>25410</v>
      </c>
      <c r="D9" s="95">
        <v>22590</v>
      </c>
      <c r="E9" s="95">
        <v>4820</v>
      </c>
      <c r="F9" s="95">
        <v>14046.25</v>
      </c>
      <c r="G9" s="96">
        <v>197159.31</v>
      </c>
      <c r="H9" s="97">
        <f>I9+J9</f>
        <v>69493.75</v>
      </c>
      <c r="I9" s="96">
        <v>38693.75</v>
      </c>
      <c r="J9" s="96">
        <v>30800</v>
      </c>
      <c r="K9" s="97">
        <f>L9+M9+N9</f>
        <v>60000</v>
      </c>
      <c r="L9" s="96">
        <v>20000</v>
      </c>
      <c r="M9" s="96">
        <v>20000</v>
      </c>
      <c r="N9" s="96">
        <v>20000</v>
      </c>
      <c r="O9" s="97">
        <f>P9+Q9+R9</f>
        <v>67665.56</v>
      </c>
      <c r="P9" s="96">
        <v>37000</v>
      </c>
      <c r="Q9" s="96">
        <v>30665.56</v>
      </c>
      <c r="R9" s="96">
        <f>G9-H9-K9-P9-Q9</f>
        <v>0</v>
      </c>
      <c r="S9" s="98">
        <f>I9+J9+L9+M9+N9+P9+Q9+R9</f>
        <v>197159.31</v>
      </c>
    </row>
    <row r="10" spans="1:19" ht="42" customHeight="1">
      <c r="A10" s="90">
        <v>2</v>
      </c>
      <c r="B10" s="9" t="s">
        <v>23</v>
      </c>
      <c r="C10" s="106">
        <v>27885</v>
      </c>
      <c r="D10" s="91">
        <v>32970</v>
      </c>
      <c r="E10" s="91">
        <v>11080</v>
      </c>
      <c r="F10" s="91"/>
      <c r="G10" s="92">
        <v>240771.68</v>
      </c>
      <c r="H10" s="93">
        <f>I10+J10</f>
        <v>73800</v>
      </c>
      <c r="I10" s="92">
        <v>43000</v>
      </c>
      <c r="J10" s="92">
        <v>30800</v>
      </c>
      <c r="K10" s="93">
        <f>L10+M10+N10</f>
        <v>96000</v>
      </c>
      <c r="L10" s="92">
        <v>32000</v>
      </c>
      <c r="M10" s="92">
        <v>32000</v>
      </c>
      <c r="N10" s="92">
        <v>32000</v>
      </c>
      <c r="O10" s="93">
        <f>P10+Q10+R10</f>
        <v>70971.68</v>
      </c>
      <c r="P10" s="92">
        <v>40000</v>
      </c>
      <c r="Q10" s="92">
        <v>30971.68</v>
      </c>
      <c r="R10" s="92">
        <f>G10-H10-K10-P10-Q10</f>
        <v>0</v>
      </c>
      <c r="S10" s="94">
        <f>I10+J10+L10+M10+N10+P10+Q10+R10</f>
        <v>240771.68</v>
      </c>
    </row>
    <row r="11" spans="1:19" ht="57" customHeight="1" thickBot="1">
      <c r="A11" s="99">
        <v>3</v>
      </c>
      <c r="B11" s="109" t="s">
        <v>24</v>
      </c>
      <c r="C11" s="107">
        <v>11345</v>
      </c>
      <c r="D11" s="100">
        <v>11695</v>
      </c>
      <c r="E11" s="100">
        <v>2580</v>
      </c>
      <c r="F11" s="100"/>
      <c r="G11" s="101">
        <v>129362.76</v>
      </c>
      <c r="H11" s="102">
        <f>I11+J11</f>
        <v>40000</v>
      </c>
      <c r="I11" s="101">
        <v>20000</v>
      </c>
      <c r="J11" s="101">
        <v>20000</v>
      </c>
      <c r="K11" s="102">
        <f>L11+M11+N11</f>
        <v>44000</v>
      </c>
      <c r="L11" s="101">
        <v>15000</v>
      </c>
      <c r="M11" s="101">
        <v>15000</v>
      </c>
      <c r="N11" s="101">
        <v>14000</v>
      </c>
      <c r="O11" s="102">
        <f>P11+Q11+R11</f>
        <v>45362.759999999995</v>
      </c>
      <c r="P11" s="101">
        <v>22507.25</v>
      </c>
      <c r="Q11" s="101">
        <v>22855.51</v>
      </c>
      <c r="R11" s="101">
        <f>G11-H11-K11-P11-Q11</f>
        <v>0</v>
      </c>
      <c r="S11" s="103">
        <f>I11+J11+L11+M11+N11+P11+Q11+R11</f>
        <v>129362.76</v>
      </c>
    </row>
    <row r="12" spans="1:19" ht="32.25" customHeight="1" thickBot="1">
      <c r="A12" s="119" t="s">
        <v>2</v>
      </c>
      <c r="B12" s="120"/>
      <c r="C12" s="41">
        <f aca="true" t="shared" si="0" ref="C12:I12">SUM(C9:C11)</f>
        <v>64640</v>
      </c>
      <c r="D12" s="41">
        <f t="shared" si="0"/>
        <v>67255</v>
      </c>
      <c r="E12" s="41">
        <f t="shared" si="0"/>
        <v>18480</v>
      </c>
      <c r="F12" s="41">
        <f t="shared" si="0"/>
        <v>14046.25</v>
      </c>
      <c r="G12" s="41">
        <f t="shared" si="0"/>
        <v>567293.75</v>
      </c>
      <c r="H12" s="86">
        <f t="shared" si="0"/>
        <v>183293.75</v>
      </c>
      <c r="I12" s="86">
        <f t="shared" si="0"/>
        <v>101693.75</v>
      </c>
      <c r="J12" s="41">
        <f aca="true" t="shared" si="1" ref="J12:S12">SUM(J9:J11)</f>
        <v>81600</v>
      </c>
      <c r="K12" s="86">
        <f t="shared" si="1"/>
        <v>200000</v>
      </c>
      <c r="L12" s="41">
        <f t="shared" si="1"/>
        <v>67000</v>
      </c>
      <c r="M12" s="41">
        <f t="shared" si="1"/>
        <v>67000</v>
      </c>
      <c r="N12" s="41">
        <f t="shared" si="1"/>
        <v>66000</v>
      </c>
      <c r="O12" s="86">
        <f t="shared" si="1"/>
        <v>184000</v>
      </c>
      <c r="P12" s="41">
        <f t="shared" si="1"/>
        <v>99507.25</v>
      </c>
      <c r="Q12" s="41">
        <f t="shared" si="1"/>
        <v>84492.75</v>
      </c>
      <c r="R12" s="41">
        <f t="shared" si="1"/>
        <v>0</v>
      </c>
      <c r="S12" s="41">
        <f t="shared" si="1"/>
        <v>567293.75</v>
      </c>
    </row>
    <row r="13" spans="7:17" ht="24" customHeight="1">
      <c r="G13" s="45" t="s">
        <v>41</v>
      </c>
      <c r="H13" s="45">
        <v>32706.25</v>
      </c>
      <c r="I13" s="123">
        <f>I12+J12</f>
        <v>183293.75</v>
      </c>
      <c r="J13" s="123"/>
      <c r="K13" s="84"/>
      <c r="M13" s="45">
        <f>L12+M12+N12</f>
        <v>200000</v>
      </c>
      <c r="Q13" s="45">
        <f>P12+Q12+R12</f>
        <v>184000</v>
      </c>
    </row>
    <row r="14" spans="2:18" ht="14.25">
      <c r="B14" s="122" t="s">
        <v>40</v>
      </c>
      <c r="C14" s="122"/>
      <c r="D14" s="122"/>
      <c r="E14" s="122"/>
      <c r="F14" s="122"/>
      <c r="G14" s="122"/>
      <c r="H14" s="83">
        <f>H12+H13</f>
        <v>216000</v>
      </c>
      <c r="I14" s="121">
        <v>183293.75</v>
      </c>
      <c r="J14" s="121"/>
      <c r="K14" s="83"/>
      <c r="L14" s="121">
        <v>200000</v>
      </c>
      <c r="M14" s="121"/>
      <c r="N14" s="121"/>
      <c r="O14" s="83"/>
      <c r="P14" s="121">
        <v>184000</v>
      </c>
      <c r="Q14" s="121"/>
      <c r="R14" s="121"/>
    </row>
    <row r="15" spans="3:17" ht="39" customHeight="1">
      <c r="C15" s="3" t="s">
        <v>5</v>
      </c>
      <c r="D15" s="3"/>
      <c r="E15" s="43"/>
      <c r="F15" s="3"/>
      <c r="J15" s="45">
        <f>I13-I14</f>
        <v>0</v>
      </c>
      <c r="Q15" s="45">
        <f>Q13-P14</f>
        <v>0</v>
      </c>
    </row>
    <row r="16" spans="3:13" ht="14.25">
      <c r="C16" s="3" t="s">
        <v>32</v>
      </c>
      <c r="D16"/>
      <c r="E16" s="44"/>
      <c r="F16"/>
      <c r="M16" s="45">
        <f>I12+J12+L12+M12+N12+P12+Q12+R12</f>
        <v>567293.75</v>
      </c>
    </row>
    <row r="17" spans="2:12" ht="36" customHeight="1">
      <c r="B17" s="48"/>
      <c r="L17" s="45" t="s">
        <v>58</v>
      </c>
    </row>
    <row r="18" spans="8:12" ht="43.5" customHeight="1">
      <c r="H18" s="45">
        <f>H12+K12+O12</f>
        <v>567293.75</v>
      </c>
      <c r="L18" s="45" t="s">
        <v>32</v>
      </c>
    </row>
    <row r="22" spans="2:3" ht="14.25">
      <c r="B22" s="56"/>
      <c r="C22" s="45"/>
    </row>
  </sheetData>
  <mergeCells count="8">
    <mergeCell ref="B3:P3"/>
    <mergeCell ref="B4:P5"/>
    <mergeCell ref="A12:B12"/>
    <mergeCell ref="I14:J14"/>
    <mergeCell ref="L14:N14"/>
    <mergeCell ref="P14:R14"/>
    <mergeCell ref="B14:G14"/>
    <mergeCell ref="I13:J13"/>
  </mergeCells>
  <printOptions/>
  <pageMargins left="0" right="0" top="0.35433070866141736" bottom="0.35433070866141736" header="0.1968503937007874" footer="0.2362204724409449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</dc:creator>
  <cp:keywords/>
  <dc:description/>
  <cp:lastModifiedBy>GTirlea</cp:lastModifiedBy>
  <cp:lastPrinted>2018-04-20T13:30:25Z</cp:lastPrinted>
  <dcterms:created xsi:type="dcterms:W3CDTF">2011-06-30T07:31:26Z</dcterms:created>
  <dcterms:modified xsi:type="dcterms:W3CDTF">2018-05-09T12:05:53Z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